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crahis\Documents\0-PREV\AIDE ACHAT\Projet\"/>
    </mc:Choice>
  </mc:AlternateContent>
  <xr:revisionPtr revIDLastSave="0" documentId="8_{CD0B3652-BA77-4DCC-904B-D9E247003646}" xr6:coauthVersionLast="47" xr6:coauthVersionMax="47" xr10:uidLastSave="{00000000-0000-0000-0000-000000000000}"/>
  <bookViews>
    <workbookView xWindow="-108" yWindow="-108" windowWidth="23256" windowHeight="12456" firstSheet="1" activeTab="1" xr2:uid="{4F536AA4-9566-4EF5-B133-924E8F34EC71}"/>
  </bookViews>
  <sheets>
    <sheet name="Listes" sheetId="1" state="hidden" r:id="rId1"/>
    <sheet name="Calcu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F5" i="2" s="1"/>
  <c r="E5" i="2"/>
  <c r="G5" i="2" l="1"/>
  <c r="H5" i="2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<sst xmlns="http://schemas.openxmlformats.org/spreadsheetml/2006/main" count="36" uniqueCount="22">
  <si>
    <t>Nature de l'aide</t>
  </si>
  <si>
    <t>% remboursé</t>
  </si>
  <si>
    <t>Plafond du remboursement</t>
  </si>
  <si>
    <t>Liste Matériels</t>
  </si>
  <si>
    <t>Achat broyeur (groupement)</t>
  </si>
  <si>
    <t>Achat broyeur (individuel)</t>
  </si>
  <si>
    <t>Bokashi</t>
  </si>
  <si>
    <t>Composteur rotatif</t>
  </si>
  <si>
    <t>Kit mulching</t>
  </si>
  <si>
    <t>Location broyeur (groupement)</t>
  </si>
  <si>
    <t>Location broyeur (individuel)</t>
  </si>
  <si>
    <t>Lombricomposteur</t>
  </si>
  <si>
    <t>Poulailler</t>
  </si>
  <si>
    <t>Poules</t>
  </si>
  <si>
    <t>Prestation broyage</t>
  </si>
  <si>
    <t>TYPE DE MATERIEL</t>
  </si>
  <si>
    <t>PRIX PAYE</t>
  </si>
  <si>
    <t>Calcul % du prix payé</t>
  </si>
  <si>
    <t>MONTANT REMBOURSE</t>
  </si>
  <si>
    <t>RESTE A CHARGE</t>
  </si>
  <si>
    <t>SIMULATEUR D'AIDE FINANCIERE (2024)</t>
  </si>
  <si>
    <t>Faîtes votre demande sur semoctom.com/aides-financieres/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</si>
</sst>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Tahoma"/>
    </font>
    <font>
      <sz val="11"/>
      <color theme="0"/>
      <name val="Tahoma"/>
    </font>
    <font>
      <sz val="12"/>
      <color theme="1"/>
      <name val="Nunito Medium"/>
    </font>
    <font>
      <sz val="12"/>
      <color rgb="FF0F69A6"/>
      <name val="Nunito Medium"/>
    </font>
    <font>
      <sz val="12"/>
      <color rgb="FFED693D"/>
      <name val="Nunito Medium"/>
    </font>
    <font>
      <b/>
      <u/>
      <sz val="16"/>
      <color rgb="FF0F69A6"/>
      <name val="Nunito Black"/>
    </font>
    <font>
      <b/>
      <sz val="12"/>
      <color rgb="FF0F69A6"/>
      <name val="Nunito Black"/>
    </font>
    <font>
      <sz val="12"/>
      <color theme="1"/>
      <name val="Nunito Black"/>
    </font>
    <font>
      <b/>
      <sz val="12"/>
      <color rgb="FFED693D"/>
      <name val="Nunito Black"/>
    </font>
    <font>
      <i/>
      <sz val="9"/>
      <color theme="1"/>
      <name val="Nunito Light"/>
    </font>
    <font>
      <b/>
      <i/>
      <sz val="9"/>
      <color theme="0"/>
      <name val="Nunito Light"/>
    </font>
    <font>
      <i/>
      <sz val="9"/>
      <color rgb="FF000000"/>
      <name val="Nunito Light"/>
    </font>
    <font>
      <sz val="11"/>
      <color rgb="FF0F69A6"/>
      <name val="Nunito Medium"/>
    </font>
  </fonts>
  <fills count="4">
    <fill>
      <patternFill patternType="none"/>
    </fill>
    <fill>
      <patternFill patternType="gray125"/>
    </fill>
    <fill>
      <patternFill patternType="solid">
        <fgColor rgb="FFFFD1C2"/>
        <bgColor indexed="64"/>
      </patternFill>
    </fill>
    <fill>
      <patternFill patternType="solid">
        <fgColor rgb="FFC7E9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9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9" fontId="13" fillId="0" borderId="0" xfId="0" applyNumberFormat="1" applyFont="1" applyAlignment="1">
      <alignment horizontal="center" vertical="center"/>
    </xf>
    <xf numFmtId="8" fontId="13" fillId="0" borderId="0" xfId="0" applyNumberFormat="1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23">
    <dxf>
      <font>
        <b val="0"/>
        <strike val="0"/>
        <outline val="0"/>
        <shadow val="0"/>
        <vertAlign val="baseline"/>
        <sz val="12"/>
        <color rgb="FF0F69A6"/>
        <name val="Nunito Medium"/>
        <scheme val="none"/>
      </font>
      <numFmt numFmtId="164" formatCode="#,##0.00\ &quot;€&quot;"/>
      <fill>
        <patternFill patternType="solid">
          <fgColor indexed="64"/>
          <bgColor rgb="FFC7E9FF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vertAlign val="baseline"/>
        <sz val="12"/>
        <color rgb="FF0F69A6"/>
        <name val="Nunito Medium"/>
        <scheme val="none"/>
      </font>
      <fill>
        <patternFill patternType="solid">
          <fgColor indexed="64"/>
          <bgColor rgb="FFC7E9FF"/>
        </patternFill>
      </fill>
      <alignment horizontal="center" vertical="center" textRotation="0" wrapText="0" indent="0" justifyLastLine="0" shrinkToFit="0" readingOrder="0"/>
      <border>
        <left style="thin">
          <color rgb="FF000000"/>
        </left>
      </border>
      <protection locked="0" hidden="0"/>
    </dxf>
    <dxf>
      <numFmt numFmtId="164" formatCode="#,##0.0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color rgb="FF0F69A6"/>
        <name val="Nunito Medium"/>
        <scheme val="none"/>
      </font>
      <numFmt numFmtId="164" formatCode="#,##0.00\ &quot;€&quot;"/>
      <fill>
        <patternFill patternType="solid">
          <fgColor indexed="64"/>
          <bgColor rgb="FFC7E9F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strike val="0"/>
        <outline val="0"/>
        <shadow val="0"/>
        <vertAlign val="baseline"/>
        <sz val="12"/>
        <color rgb="FFED693D"/>
        <name val="Nunito Medium"/>
        <scheme val="none"/>
      </font>
      <numFmt numFmtId="164" formatCode="#,##0.00\ &quot;€&quot;"/>
      <fill>
        <patternFill patternType="solid">
          <fgColor indexed="64"/>
          <bgColor rgb="FFFFD1C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4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unito Medium"/>
        <scheme val="none"/>
      </font>
      <numFmt numFmtId="164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4" formatCode="#,##0.0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Nunito Medium"/>
        <scheme val="none"/>
      </font>
      <numFmt numFmtId="164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Nunito Medium"/>
        <scheme val="none"/>
      </font>
      <numFmt numFmtId="13" formatCode="0%"/>
      <alignment horizontal="center" vertical="center" textRotation="0" wrapText="0" indent="0" justifyLastLine="0" shrinkToFit="0" readingOrder="0"/>
    </dxf>
    <dxf>
      <numFmt numFmtId="164" formatCode="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Nunito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Nunito Black"/>
        <scheme val="none"/>
      </font>
      <fill>
        <patternFill patternType="solid">
          <fgColor indexed="64"/>
          <bgColor rgb="FFC7E9FF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000000"/>
        <name val="Nunito Light"/>
        <scheme val="none"/>
      </font>
      <numFmt numFmtId="12" formatCode="#,##0.00\ &quot;€&quot;;[Red]\-#,##0.00\ &quot;€&quot;"/>
      <fill>
        <patternFill patternType="none"/>
      </fill>
      <alignment horizontal="center"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000000"/>
        <name val="Nunito Light"/>
        <scheme val="none"/>
      </font>
      <numFmt numFmtId="13" formatCode="0%"/>
      <fill>
        <patternFill patternType="none"/>
      </fill>
      <alignment horizontal="center"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000000"/>
        <name val="Nunito Light"/>
        <scheme val="none"/>
      </font>
      <fill>
        <patternFill patternType="none"/>
      </fill>
      <alignment horizontal="left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name val="Nunito Light"/>
        <scheme val="none"/>
      </font>
      <fill>
        <patternFill patternType="none"/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0"/>
        <name val="Nunito Light"/>
        <scheme val="none"/>
      </font>
      <fill>
        <patternFill patternType="none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9"/>
        <name val="Nunito Light"/>
        <scheme val="none"/>
      </font>
      <fill>
        <patternFill patternType="none"/>
      </fill>
    </dxf>
    <dxf>
      <font>
        <i/>
        <strike val="0"/>
        <outline val="0"/>
        <shadow val="0"/>
        <u val="none"/>
        <vertAlign val="baseline"/>
        <sz val="9"/>
        <name val="Nunito Light"/>
        <scheme val="none"/>
      </font>
      <fill>
        <patternFill patternType="none"/>
      </fill>
    </dxf>
    <dxf>
      <font>
        <i/>
        <strike val="0"/>
        <outline val="0"/>
        <shadow val="0"/>
        <u val="none"/>
        <vertAlign val="baseline"/>
        <sz val="9"/>
        <name val="Nunito Light"/>
        <scheme val="none"/>
      </font>
      <fill>
        <patternFill patternType="none"/>
      </fill>
    </dxf>
  </dxfs>
  <tableStyles count="0" defaultTableStyle="TableStyleMedium2" defaultPivotStyle="PivotStyleLight16"/>
  <colors>
    <mruColors>
      <color rgb="FF0F69A6"/>
      <color rgb="FFED693D"/>
      <color rgb="FFFFD1C2"/>
      <color rgb="FFC7E9FF"/>
      <color rgb="FFFFA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F74316-88C1-462B-9CC1-DF93FB6B90B0}" name="Tableau2" displayName="Tableau2" ref="B2:B13" totalsRowShown="0" headerRowDxfId="22" dataDxfId="21">
  <autoFilter ref="B2:B13" xr:uid="{63F74316-88C1-462B-9CC1-DF93FB6B90B0}"/>
  <sortState xmlns:xlrd2="http://schemas.microsoft.com/office/spreadsheetml/2017/richdata2" ref="B3:B13">
    <sortCondition ref="B2:B13"/>
  </sortState>
  <tableColumns count="1">
    <tableColumn id="1" xr3:uid="{05053495-22A6-4926-BDD7-7C413FF5F7E3}" name="Liste Matériels" dataDxfId="2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6B9684-6279-4880-BB73-B7C9950D3C42}" name="Tableau4" displayName="Tableau4" ref="D2:F13" totalsRowShown="0" headerRowDxfId="19" dataDxfId="18">
  <autoFilter ref="D2:F13" xr:uid="{F86B9684-6279-4880-BB73-B7C9950D3C42}"/>
  <sortState xmlns:xlrd2="http://schemas.microsoft.com/office/spreadsheetml/2017/richdata2" ref="D3:F13">
    <sortCondition ref="D2:D13"/>
  </sortState>
  <tableColumns count="3">
    <tableColumn id="1" xr3:uid="{0ED0DDF1-8BB0-40D2-B09D-532C04AAE331}" name="Nature de l'aide" dataDxfId="17"/>
    <tableColumn id="3" xr3:uid="{48C1D2E1-0A6B-453E-9AF4-403B20648B2C}" name="% remboursé" dataDxfId="16"/>
    <tableColumn id="4" xr3:uid="{98A8BA5B-B7D2-4377-A70A-CD45810C8473}" name="Plafond du remboursement" dataDxfId="1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DC40A57-5F84-4719-AEA6-285B5F7617D1}" name="Tableau5" displayName="Tableau5" ref="B4:H5" totalsRowShown="0" headerRowDxfId="14" dataDxfId="13">
  <tableColumns count="7">
    <tableColumn id="1" xr3:uid="{139BD685-25B5-4C57-BEB9-2798FC296A99}" name="TYPE DE MATERIEL" dataDxfId="1" totalsRowDxfId="12"/>
    <tableColumn id="2" xr3:uid="{D6B0D0D2-0C54-421B-B81D-F117364DEF18}" name="PRIX PAYE" dataDxfId="0" totalsRowDxfId="11"/>
    <tableColumn id="5" xr3:uid="{E54B829F-AD12-4EC0-B0B9-25BFB93B5AB1}" name="% remboursé" dataDxfId="10" totalsRowDxfId="9" dataCellStyle="Pourcentage">
      <calculatedColumnFormula>VLOOKUP(Tableau5[[#This Row],[TYPE DE MATERIEL]],Tableau4[],2,FALSE)</calculatedColumnFormula>
    </tableColumn>
    <tableColumn id="6" xr3:uid="{EBFB03EB-F374-41AE-85D6-263482D4BDE5}" name="Plafond du remboursement" dataDxfId="8" totalsRowDxfId="7" dataCellStyle="Pourcentage">
      <calculatedColumnFormula>VLOOKUP(Tableau5[[#This Row],[TYPE DE MATERIEL]],Tableau4[],3,FALSE)</calculatedColumnFormula>
    </tableColumn>
    <tableColumn id="7" xr3:uid="{4EA52FBB-41FA-4981-982E-70766904009B}" name="Calcul % du prix payé" dataDxfId="6" totalsRowDxfId="5" dataCellStyle="Pourcentage">
      <calculatedColumnFormula>Tableau5[[#This Row],[PRIX PAYE]]*Tableau5[[#This Row],[% remboursé]]</calculatedColumnFormula>
    </tableColumn>
    <tableColumn id="3" xr3:uid="{2EE2E59A-CACD-48F0-ABAE-97FB50D8EF85}" name="MONTANT REMBOURSE" dataDxfId="4">
      <calculatedColumnFormula>IF(Tableau5[[#This Row],[Calcul % du prix payé]]&lt;Tableau5[[#This Row],[Plafond du remboursement]],Tableau5[[#This Row],[Calcul % du prix payé]],Tableau5[[#This Row],[Plafond du remboursement]])</calculatedColumnFormula>
    </tableColumn>
    <tableColumn id="4" xr3:uid="{3D6CB2DB-268A-4465-996C-9EA346A01341}" name="RESTE A CHARGE" dataDxfId="3" totalsRowDxfId="2">
      <calculatedColumnFormula>C5-G5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C3710-AD95-4000-A141-8BF261E0286D}">
  <dimension ref="A1:F18"/>
  <sheetViews>
    <sheetView zoomScaleNormal="100" workbookViewId="0">
      <selection activeCell="D10" sqref="D10"/>
    </sheetView>
  </sheetViews>
  <sheetFormatPr baseColWidth="10" defaultColWidth="11.44140625" defaultRowHeight="14.4" x14ac:dyDescent="0.3"/>
  <cols>
    <col min="2" max="2" width="29.33203125" customWidth="1"/>
    <col min="3" max="3" width="28" bestFit="1" customWidth="1"/>
    <col min="4" max="4" width="28.88671875" customWidth="1"/>
    <col min="5" max="5" width="17.88671875" style="2" customWidth="1"/>
    <col min="6" max="6" width="32.33203125" style="2" customWidth="1"/>
  </cols>
  <sheetData>
    <row r="1" spans="1:6" x14ac:dyDescent="0.3">
      <c r="A1" s="3"/>
      <c r="B1" s="3"/>
      <c r="C1" s="3"/>
      <c r="D1" s="3"/>
      <c r="E1" s="4"/>
      <c r="F1" s="4"/>
    </row>
    <row r="2" spans="1:6" x14ac:dyDescent="0.3">
      <c r="A2" s="3"/>
      <c r="B2" s="11" t="s">
        <v>3</v>
      </c>
      <c r="C2" s="11"/>
      <c r="D2" s="12" t="s">
        <v>0</v>
      </c>
      <c r="E2" s="12" t="s">
        <v>1</v>
      </c>
      <c r="F2" s="12" t="s">
        <v>2</v>
      </c>
    </row>
    <row r="3" spans="1:6" x14ac:dyDescent="0.3">
      <c r="A3" s="3"/>
      <c r="B3" s="11" t="s">
        <v>4</v>
      </c>
      <c r="C3" s="11"/>
      <c r="D3" s="13" t="s">
        <v>4</v>
      </c>
      <c r="E3" s="14">
        <v>0.75</v>
      </c>
      <c r="F3" s="15">
        <v>500</v>
      </c>
    </row>
    <row r="4" spans="1:6" x14ac:dyDescent="0.3">
      <c r="A4" s="3"/>
      <c r="B4" s="11" t="s">
        <v>5</v>
      </c>
      <c r="C4" s="11"/>
      <c r="D4" s="13" t="s">
        <v>5</v>
      </c>
      <c r="E4" s="14">
        <v>0.5</v>
      </c>
      <c r="F4" s="15">
        <v>200</v>
      </c>
    </row>
    <row r="5" spans="1:6" x14ac:dyDescent="0.3">
      <c r="A5" s="3"/>
      <c r="B5" s="11" t="s">
        <v>6</v>
      </c>
      <c r="C5" s="11"/>
      <c r="D5" s="13" t="s">
        <v>6</v>
      </c>
      <c r="E5" s="14">
        <v>0.5</v>
      </c>
      <c r="F5" s="15">
        <v>50</v>
      </c>
    </row>
    <row r="6" spans="1:6" x14ac:dyDescent="0.3">
      <c r="A6" s="3"/>
      <c r="B6" s="11" t="s">
        <v>7</v>
      </c>
      <c r="C6" s="11"/>
      <c r="D6" s="13" t="s">
        <v>7</v>
      </c>
      <c r="E6" s="14">
        <v>0.5</v>
      </c>
      <c r="F6" s="15">
        <v>70</v>
      </c>
    </row>
    <row r="7" spans="1:6" x14ac:dyDescent="0.3">
      <c r="A7" s="3"/>
      <c r="B7" s="11" t="s">
        <v>8</v>
      </c>
      <c r="C7" s="11"/>
      <c r="D7" s="13" t="s">
        <v>8</v>
      </c>
      <c r="E7" s="14">
        <v>0.5</v>
      </c>
      <c r="F7" s="15">
        <v>60</v>
      </c>
    </row>
    <row r="8" spans="1:6" x14ac:dyDescent="0.3">
      <c r="A8" s="3"/>
      <c r="B8" s="11" t="s">
        <v>9</v>
      </c>
      <c r="C8" s="11"/>
      <c r="D8" s="13" t="s">
        <v>9</v>
      </c>
      <c r="E8" s="14">
        <v>0.75</v>
      </c>
      <c r="F8" s="15">
        <v>250</v>
      </c>
    </row>
    <row r="9" spans="1:6" x14ac:dyDescent="0.3">
      <c r="A9" s="3"/>
      <c r="B9" s="11" t="s">
        <v>10</v>
      </c>
      <c r="C9" s="11"/>
      <c r="D9" s="13" t="s">
        <v>10</v>
      </c>
      <c r="E9" s="14">
        <v>0.5</v>
      </c>
      <c r="F9" s="15">
        <v>50</v>
      </c>
    </row>
    <row r="10" spans="1:6" x14ac:dyDescent="0.3">
      <c r="A10" s="3"/>
      <c r="B10" s="11" t="s">
        <v>11</v>
      </c>
      <c r="C10" s="11"/>
      <c r="D10" s="13" t="s">
        <v>11</v>
      </c>
      <c r="E10" s="14">
        <v>0.5</v>
      </c>
      <c r="F10" s="15">
        <v>50</v>
      </c>
    </row>
    <row r="11" spans="1:6" x14ac:dyDescent="0.3">
      <c r="A11" s="3"/>
      <c r="B11" s="11" t="s">
        <v>12</v>
      </c>
      <c r="C11" s="11"/>
      <c r="D11" s="13" t="s">
        <v>12</v>
      </c>
      <c r="E11" s="14">
        <v>0.5</v>
      </c>
      <c r="F11" s="15">
        <v>75</v>
      </c>
    </row>
    <row r="12" spans="1:6" x14ac:dyDescent="0.3">
      <c r="A12" s="3"/>
      <c r="B12" s="11" t="s">
        <v>13</v>
      </c>
      <c r="C12" s="11"/>
      <c r="D12" s="13" t="s">
        <v>13</v>
      </c>
      <c r="E12" s="14">
        <v>0.5</v>
      </c>
      <c r="F12" s="15">
        <v>20</v>
      </c>
    </row>
    <row r="13" spans="1:6" x14ac:dyDescent="0.3">
      <c r="A13" s="3"/>
      <c r="B13" s="11" t="s">
        <v>14</v>
      </c>
      <c r="C13" s="11"/>
      <c r="D13" s="13" t="s">
        <v>14</v>
      </c>
      <c r="E13" s="14">
        <v>0.5</v>
      </c>
      <c r="F13" s="15">
        <v>150</v>
      </c>
    </row>
    <row r="14" spans="1:6" x14ac:dyDescent="0.3">
      <c r="A14" s="3"/>
      <c r="C14" s="3"/>
      <c r="D14" s="3"/>
      <c r="E14" s="4"/>
      <c r="F14" s="4"/>
    </row>
    <row r="15" spans="1:6" x14ac:dyDescent="0.3">
      <c r="A15" s="3"/>
      <c r="B15" s="3"/>
      <c r="C15" s="3"/>
      <c r="D15" s="3"/>
      <c r="E15" s="4"/>
      <c r="F15" s="4"/>
    </row>
    <row r="16" spans="1:6" x14ac:dyDescent="0.3">
      <c r="A16" s="3"/>
      <c r="B16" s="3"/>
      <c r="C16" s="3"/>
      <c r="D16" s="3"/>
      <c r="E16" s="4"/>
      <c r="F16" s="4"/>
    </row>
    <row r="17" spans="1:6" x14ac:dyDescent="0.3">
      <c r="A17" s="3"/>
      <c r="B17" s="5"/>
      <c r="C17" s="3"/>
      <c r="D17" s="3"/>
      <c r="E17" s="4"/>
      <c r="F17" s="4"/>
    </row>
    <row r="18" spans="1:6" x14ac:dyDescent="0.3">
      <c r="A18" s="3"/>
      <c r="B18" s="5"/>
      <c r="C18" s="3"/>
      <c r="D18" s="3"/>
      <c r="E18" s="4"/>
      <c r="F18" s="4"/>
    </row>
  </sheetData>
  <sheetProtection algorithmName="SHA-512" hashValue="NDz9iKhtUOQq3Xs2x0WpIxMn2Qn74ifnfKzLKUQclfkN4FoHmalcNUjqBczAknIKyXwQwgKZTRsVLclZyQwIRg==" saltValue="a69FK5rOuFt2AlRfPnBu7Q==" spinCount="100000" sheet="1" objects="1" scenarios="1" selectLockedCells="1"/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CCC6-C022-493F-9D83-700E8BBB8837}">
  <dimension ref="A1:H7"/>
  <sheetViews>
    <sheetView tabSelected="1" zoomScaleNormal="100" workbookViewId="0">
      <selection activeCell="C5" sqref="C5"/>
    </sheetView>
  </sheetViews>
  <sheetFormatPr baseColWidth="10" defaultColWidth="11.44140625" defaultRowHeight="14.4" x14ac:dyDescent="0.3"/>
  <cols>
    <col min="1" max="1" width="35" customWidth="1"/>
    <col min="2" max="2" width="44.88671875" customWidth="1"/>
    <col min="3" max="3" width="23" style="1" customWidth="1"/>
    <col min="4" max="4" width="23" style="1" hidden="1" customWidth="1"/>
    <col min="5" max="5" width="42.44140625" style="1" hidden="1" customWidth="1"/>
    <col min="6" max="6" width="33.33203125" style="1" hidden="1" customWidth="1"/>
    <col min="7" max="7" width="30.5546875" style="1" customWidth="1"/>
    <col min="8" max="8" width="25.88671875" style="1" customWidth="1"/>
  </cols>
  <sheetData>
    <row r="1" spans="1:8" ht="77.25" customHeight="1" x14ac:dyDescent="0.3">
      <c r="A1" t="e" vm="1">
        <v>#VALUE!</v>
      </c>
    </row>
    <row r="2" spans="1:8" ht="21" customHeight="1" x14ac:dyDescent="0.3">
      <c r="B2" s="20" t="s">
        <v>20</v>
      </c>
      <c r="C2" s="20"/>
      <c r="D2" s="20"/>
      <c r="E2" s="20"/>
      <c r="F2" s="20"/>
      <c r="G2" s="20"/>
      <c r="H2" s="20"/>
    </row>
    <row r="3" spans="1:8" ht="19.5" customHeight="1" x14ac:dyDescent="0.3">
      <c r="B3" s="20"/>
      <c r="C3" s="20"/>
      <c r="D3" s="20"/>
      <c r="E3" s="20"/>
      <c r="F3" s="20"/>
      <c r="G3" s="20"/>
      <c r="H3" s="20"/>
    </row>
    <row r="4" spans="1:8" s="2" customFormat="1" ht="27" customHeight="1" x14ac:dyDescent="0.3">
      <c r="B4" s="8" t="s">
        <v>15</v>
      </c>
      <c r="C4" s="9" t="s">
        <v>16</v>
      </c>
      <c r="D4" s="10" t="s">
        <v>1</v>
      </c>
      <c r="E4" s="10" t="s">
        <v>2</v>
      </c>
      <c r="F4" s="10" t="s">
        <v>17</v>
      </c>
      <c r="G4" s="16" t="s">
        <v>18</v>
      </c>
      <c r="H4" s="17" t="s">
        <v>19</v>
      </c>
    </row>
    <row r="5" spans="1:8" s="2" customFormat="1" ht="26.25" customHeight="1" x14ac:dyDescent="0.3">
      <c r="B5" s="22" t="s">
        <v>11</v>
      </c>
      <c r="C5" s="23">
        <v>550</v>
      </c>
      <c r="D5" s="6">
        <f>VLOOKUP(Tableau5[[#This Row],[TYPE DE MATERIEL]],Tableau4[],2,FALSE)</f>
        <v>0.5</v>
      </c>
      <c r="E5" s="7">
        <f>VLOOKUP(Tableau5[[#This Row],[TYPE DE MATERIEL]],Tableau4[],3,FALSE)</f>
        <v>50</v>
      </c>
      <c r="F5" s="7">
        <f>Tableau5[[#This Row],[PRIX PAYE]]*Tableau5[[#This Row],[% remboursé]]</f>
        <v>275</v>
      </c>
      <c r="G5" s="18">
        <f>IF(Tableau5[[#This Row],[Calcul % du prix payé]]&lt;Tableau5[[#This Row],[Plafond du remboursement]],Tableau5[[#This Row],[Calcul % du prix payé]],Tableau5[[#This Row],[Plafond du remboursement]])</f>
        <v>50</v>
      </c>
      <c r="H5" s="19">
        <f>C5-G5</f>
        <v>500</v>
      </c>
    </row>
    <row r="6" spans="1:8" x14ac:dyDescent="0.3">
      <c r="B6" s="21" t="s">
        <v>21</v>
      </c>
      <c r="C6" s="21"/>
      <c r="D6" s="21"/>
      <c r="E6" s="21"/>
      <c r="F6" s="21"/>
      <c r="G6" s="21"/>
      <c r="H6" s="21"/>
    </row>
    <row r="7" spans="1:8" x14ac:dyDescent="0.3">
      <c r="B7" s="21"/>
      <c r="C7" s="21"/>
      <c r="D7" s="21"/>
      <c r="E7" s="21"/>
      <c r="F7" s="21"/>
      <c r="G7" s="21"/>
      <c r="H7" s="21"/>
    </row>
  </sheetData>
  <sheetProtection algorithmName="SHA-512" hashValue="JuflAkXyPof2pG29O1oNwl/5Hvo9rtwVX7o94qqE2QKJ9QWGOoaRwhVkTHuru21PWADQ34Mo/uemTL9f8FpNRQ==" saltValue="xSNQqa5BWVrMdW1LYQgzFA==" spinCount="100000" sheet="1" objects="1" scenarios="1" selectLockedCells="1"/>
  <mergeCells count="2">
    <mergeCell ref="B2:H3"/>
    <mergeCell ref="B6:H7"/>
  </mergeCells>
  <pageMargins left="0.7" right="0.7" top="0.75" bottom="0.75" header="0.3" footer="0.3"/>
  <pageSetup paperSize="9" scale="75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458DE4-7C56-481C-8910-4EE09B6E6054}">
          <x14:formula1>
            <xm:f>Listes!$B$3:$B$12</xm:f>
          </x14:formula1>
          <xm:sqref>B5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c849db-468a-4c91-92ae-8c931b827a3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F5F9D38495F42B0F4C6BC522B3BF6" ma:contentTypeVersion="14" ma:contentTypeDescription="Crée un document." ma:contentTypeScope="" ma:versionID="596c4bfc889edb621d616a860f15e3fc">
  <xsd:schema xmlns:xsd="http://www.w3.org/2001/XMLSchema" xmlns:xs="http://www.w3.org/2001/XMLSchema" xmlns:p="http://schemas.microsoft.com/office/2006/metadata/properties" xmlns:ns2="dec849db-468a-4c91-92ae-8c931b827a3c" xmlns:ns3="d9014780-5d98-4cd6-b01b-d11d7233ed3e" targetNamespace="http://schemas.microsoft.com/office/2006/metadata/properties" ma:root="true" ma:fieldsID="c8a833cb575310946addb12a7b7bf13f" ns2:_="" ns3:_="">
    <xsd:import namespace="dec849db-468a-4c91-92ae-8c931b827a3c"/>
    <xsd:import namespace="d9014780-5d98-4cd6-b01b-d11d7233ed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849db-468a-4c91-92ae-8c931b827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3d236322-98e8-4022-89f7-19c839a08b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14780-5d98-4cd6-b01b-d11d7233ed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5CCC4-47D3-41AC-BE47-09B0033F45D2}">
  <ds:schemaRefs>
    <ds:schemaRef ds:uri="http://purl.org/dc/elements/1.1/"/>
    <ds:schemaRef ds:uri="d9014780-5d98-4cd6-b01b-d11d7233ed3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ec849db-468a-4c91-92ae-8c931b827a3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5A18705-6FE6-4196-95D5-EDCF28E91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c849db-468a-4c91-92ae-8c931b827a3c"/>
    <ds:schemaRef ds:uri="d9014780-5d98-4cd6-b01b-d11d7233e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65EE59-DBD8-417E-835F-1A421EAAD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Listes</vt:lpstr>
      <vt:lpstr>Calcul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Coralie CM. MORLOT</dc:creator>
  <cp:keywords/>
  <dc:description/>
  <cp:lastModifiedBy>Anne-Cécile RAHIS</cp:lastModifiedBy>
  <cp:revision/>
  <cp:lastPrinted>2024-05-10T13:00:21Z</cp:lastPrinted>
  <dcterms:created xsi:type="dcterms:W3CDTF">2024-04-26T09:06:36Z</dcterms:created>
  <dcterms:modified xsi:type="dcterms:W3CDTF">2024-05-13T15:33:09Z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0x0101001D2F5F9D38495F42B0F4C6BC522B3BF6</vt:lpwstr>
  </property>
  <property fmtid="{D5CDD505-2E9C-101B-9397-08002B2CF9AE}" pid="3" name="MediaServiceImageTags">
    <vt:lpwstr/>
  </property>
</Properties>
</file>